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1" activeTab="1"/>
  </bookViews>
  <sheets>
    <sheet name="matryca" sheetId="1" r:id="rId1"/>
    <sheet name="2013,500" sheetId="2" r:id="rId2"/>
  </sheets>
  <definedNames>
    <definedName name="_xlnm.Print_Area" localSheetId="1">'2013,500'!$A$1:$H$64</definedName>
    <definedName name="_xlnm.Print_Area" localSheetId="0">'matryca'!$A$1:$H$71</definedName>
  </definedNames>
  <calcPr fullCalcOnLoad="1"/>
</workbook>
</file>

<file path=xl/sharedStrings.xml><?xml version="1.0" encoding="utf-8"?>
<sst xmlns="http://schemas.openxmlformats.org/spreadsheetml/2006/main" count="179" uniqueCount="168">
  <si>
    <t>kapitał</t>
  </si>
  <si>
    <t>odsetki 
w danym
 roku w zł</t>
  </si>
  <si>
    <t>ilość
dni zadłużenia</t>
  </si>
  <si>
    <t>29 06 2010</t>
  </si>
  <si>
    <t>30 12 2010</t>
  </si>
  <si>
    <t>29 06 2011</t>
  </si>
  <si>
    <t>29 06 2012</t>
  </si>
  <si>
    <t>30 12 2011</t>
  </si>
  <si>
    <t>30 11 2009</t>
  </si>
  <si>
    <t>31 12 2009</t>
  </si>
  <si>
    <t>31 01 2010</t>
  </si>
  <si>
    <t>28 02 2010</t>
  </si>
  <si>
    <t>31 03 2010</t>
  </si>
  <si>
    <t>30 04 2010</t>
  </si>
  <si>
    <t>31 05 2010</t>
  </si>
  <si>
    <t>01 01 2010</t>
  </si>
  <si>
    <t>01 02 2010</t>
  </si>
  <si>
    <t>01 03 2010</t>
  </si>
  <si>
    <t>01 04 2010</t>
  </si>
  <si>
    <t>01 05 2010</t>
  </si>
  <si>
    <t>01 06 2010</t>
  </si>
  <si>
    <t>30 06 2010</t>
  </si>
  <si>
    <t>31 07 2010</t>
  </si>
  <si>
    <t>31 08 2010</t>
  </si>
  <si>
    <t>30 09 2010</t>
  </si>
  <si>
    <t>31 10 2010</t>
  </si>
  <si>
    <t>30 11 2010</t>
  </si>
  <si>
    <t>01 07 2010</t>
  </si>
  <si>
    <t>01 08 2010</t>
  </si>
  <si>
    <t>01 09 2010</t>
  </si>
  <si>
    <t>01 10 2010</t>
  </si>
  <si>
    <t>01 11 2010</t>
  </si>
  <si>
    <t>01 12 2010</t>
  </si>
  <si>
    <t>31 12 2010</t>
  </si>
  <si>
    <t>31 01 2011</t>
  </si>
  <si>
    <t>28 02 2011</t>
  </si>
  <si>
    <t>31 03 2011</t>
  </si>
  <si>
    <t>30 04 2011</t>
  </si>
  <si>
    <t>31 05 2011</t>
  </si>
  <si>
    <t>01 01 2011</t>
  </si>
  <si>
    <t>01 02 2011</t>
  </si>
  <si>
    <t>01 03 2011</t>
  </si>
  <si>
    <t>01 04 2011</t>
  </si>
  <si>
    <t>01 05 2011</t>
  </si>
  <si>
    <t>01 06 2011</t>
  </si>
  <si>
    <t>30 06 2011</t>
  </si>
  <si>
    <t>31 07 2011</t>
  </si>
  <si>
    <t>31 08 2011</t>
  </si>
  <si>
    <t>30 09 2011</t>
  </si>
  <si>
    <t>31 10 2011</t>
  </si>
  <si>
    <t>30 11 2011</t>
  </si>
  <si>
    <t>01 07 2011</t>
  </si>
  <si>
    <t>01 08 2011</t>
  </si>
  <si>
    <t>01 09 2011</t>
  </si>
  <si>
    <t>01 10 2011</t>
  </si>
  <si>
    <t>01 11 2011</t>
  </si>
  <si>
    <t>01 12 2011</t>
  </si>
  <si>
    <t>31 12 2011</t>
  </si>
  <si>
    <t>31 01 2012</t>
  </si>
  <si>
    <t>31 03 2012</t>
  </si>
  <si>
    <t>30 04 2012</t>
  </si>
  <si>
    <t>31 05 2012</t>
  </si>
  <si>
    <t>01 01 2012</t>
  </si>
  <si>
    <t>01 02 2012</t>
  </si>
  <si>
    <t>01 03 2012</t>
  </si>
  <si>
    <t>01 04 2012</t>
  </si>
  <si>
    <t>01 05 2012</t>
  </si>
  <si>
    <t>01 06 2012</t>
  </si>
  <si>
    <t>30 06 2012</t>
  </si>
  <si>
    <t>31 07 2012</t>
  </si>
  <si>
    <t>31 08 2012</t>
  </si>
  <si>
    <t>30 09 2012</t>
  </si>
  <si>
    <t>31 10 2012</t>
  </si>
  <si>
    <t>30 11 2012</t>
  </si>
  <si>
    <t>01 07 2012</t>
  </si>
  <si>
    <t>01 08 2012</t>
  </si>
  <si>
    <t>01 09 2012</t>
  </si>
  <si>
    <t>01 10 2012</t>
  </si>
  <si>
    <t>01 11 2012</t>
  </si>
  <si>
    <t>01 12 2012</t>
  </si>
  <si>
    <t>29 02 2012</t>
  </si>
  <si>
    <t>odsetki 
w %%</t>
  </si>
  <si>
    <t xml:space="preserve">01 11 2009 </t>
  </si>
  <si>
    <t>,</t>
  </si>
  <si>
    <t>30 12 2012</t>
  </si>
  <si>
    <t>31 12 2012</t>
  </si>
  <si>
    <t>31 01 2013</t>
  </si>
  <si>
    <t>28 02 2013</t>
  </si>
  <si>
    <t>31 03 2013</t>
  </si>
  <si>
    <t>30 04 2013</t>
  </si>
  <si>
    <t>31 05 2013</t>
  </si>
  <si>
    <t>29 06 2013</t>
  </si>
  <si>
    <t>30 06 2013</t>
  </si>
  <si>
    <t>31 07 2013</t>
  </si>
  <si>
    <t>31 08 2013</t>
  </si>
  <si>
    <t>30 09 2013</t>
  </si>
  <si>
    <t>31 10 2013</t>
  </si>
  <si>
    <t>30 11 2013</t>
  </si>
  <si>
    <t>30 12 2013</t>
  </si>
  <si>
    <t>31 12 2013</t>
  </si>
  <si>
    <t>21 12 2009</t>
  </si>
  <si>
    <t xml:space="preserve">30 06 2010 </t>
  </si>
  <si>
    <t xml:space="preserve">31 12 2010 </t>
  </si>
  <si>
    <t xml:space="preserve">31 12 2011 </t>
  </si>
  <si>
    <t xml:space="preserve">31 12 2012 </t>
  </si>
  <si>
    <t>01 01 2013</t>
  </si>
  <si>
    <t>01 02 2013</t>
  </si>
  <si>
    <t>01 03 2013</t>
  </si>
  <si>
    <t>01 04 2013</t>
  </si>
  <si>
    <t>01 05 2013</t>
  </si>
  <si>
    <t>01 06 2013</t>
  </si>
  <si>
    <t>01 07 2013</t>
  </si>
  <si>
    <t>01 08 2013</t>
  </si>
  <si>
    <t>01 09 2013</t>
  </si>
  <si>
    <t>01 10 2013</t>
  </si>
  <si>
    <t>01 11 2013</t>
  </si>
  <si>
    <t>01 12 2013</t>
  </si>
  <si>
    <t xml:space="preserve">31 12 2013 </t>
  </si>
  <si>
    <t>P</t>
  </si>
  <si>
    <t>okres 
zadłużenia</t>
  </si>
  <si>
    <t xml:space="preserve">opłata - </t>
  </si>
  <si>
    <t xml:space="preserve">1. tu wstawic stope procentową - </t>
  </si>
  <si>
    <t>2. podstawa wibor (?)</t>
  </si>
  <si>
    <t>3. marża banku</t>
  </si>
  <si>
    <t>4. opłata wstępna</t>
  </si>
  <si>
    <t>dla BS O/Cieślice</t>
  </si>
  <si>
    <t>01 01 2014</t>
  </si>
  <si>
    <t>31 12 2014</t>
  </si>
  <si>
    <t>01 01 2015</t>
  </si>
  <si>
    <t>31 12 2015</t>
  </si>
  <si>
    <t>01 01 2016</t>
  </si>
  <si>
    <t>31 12 2016</t>
  </si>
  <si>
    <t>01 01 2017</t>
  </si>
  <si>
    <t>01 01 2018</t>
  </si>
  <si>
    <t>01 01 2019</t>
  </si>
  <si>
    <t>01 01 2020</t>
  </si>
  <si>
    <t>01 01 2021</t>
  </si>
  <si>
    <t>01 01 2022</t>
  </si>
  <si>
    <t>01 01 2023</t>
  </si>
  <si>
    <t>01 01 2024</t>
  </si>
  <si>
    <t>01 01 2026</t>
  </si>
  <si>
    <t>2. marża banku</t>
  </si>
  <si>
    <t>3. opłata wstępna</t>
  </si>
  <si>
    <t>2024,P</t>
  </si>
  <si>
    <t>01 01 2025</t>
  </si>
  <si>
    <t>2016,P</t>
  </si>
  <si>
    <t>2028,P</t>
  </si>
  <si>
    <t>2020,p</t>
  </si>
  <si>
    <t>01 01 2027</t>
  </si>
  <si>
    <t>01 01 2028</t>
  </si>
  <si>
    <t>01 01 2029</t>
  </si>
  <si>
    <t>01 01 2030</t>
  </si>
  <si>
    <t>30 12 2017</t>
  </si>
  <si>
    <t>30 12 2018</t>
  </si>
  <si>
    <t>30 12 2019</t>
  </si>
  <si>
    <t>30 12 2020</t>
  </si>
  <si>
    <t>30 12 2021</t>
  </si>
  <si>
    <t>30 12 2022</t>
  </si>
  <si>
    <t>30 12 2023</t>
  </si>
  <si>
    <t>30 12 2024</t>
  </si>
  <si>
    <t>30 12 2025</t>
  </si>
  <si>
    <t>30 12 2026</t>
  </si>
  <si>
    <t>30 12 2027</t>
  </si>
  <si>
    <t>30 12 2028</t>
  </si>
  <si>
    <t>30 12 2029</t>
  </si>
  <si>
    <t>30 12 2030</t>
  </si>
  <si>
    <t xml:space="preserve">1. WIBOR 1M </t>
  </si>
  <si>
    <t>30,09,2013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</si>
</sst>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0000000\ _z_ł_-;\-* #,##0.0000000000\ _z_ł_-;_-* &quot;-&quot;??\ _z_ł_-;_-@_-"/>
    <numFmt numFmtId="165" formatCode="0.0000000000"/>
    <numFmt numFmtId="166" formatCode="_-* #,##0\ _z_ł_-;\-* #,##0\ _z_ł_-;_-* &quot;-&quot;??\ _z_ł_-;_-@_-"/>
    <numFmt numFmtId="167" formatCode="_-* #,##0.0\ _z_ł_-;\-* #,##0.0\ _z_ł_-;_-* &quot;-&quot;??\ _z_ł_-;_-@_-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5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0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  <font>
      <sz val="8"/>
      <color rgb="FFFF0000"/>
      <name val="Arial CE"/>
      <family val="0"/>
    </font>
    <font>
      <b/>
      <sz val="8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3" fontId="0" fillId="0" borderId="0" xfId="42" applyFont="1" applyAlignment="1">
      <alignment/>
    </xf>
    <xf numFmtId="166" fontId="0" fillId="0" borderId="0" xfId="42" applyNumberFormat="1" applyFont="1" applyAlignment="1">
      <alignment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166" fontId="0" fillId="0" borderId="0" xfId="42" applyNumberFormat="1" applyFont="1" applyAlignment="1">
      <alignment horizontal="center"/>
    </xf>
    <xf numFmtId="43" fontId="0" fillId="0" borderId="0" xfId="42" applyFont="1" applyBorder="1" applyAlignment="1">
      <alignment/>
    </xf>
    <xf numFmtId="43" fontId="0" fillId="0" borderId="10" xfId="42" applyFont="1" applyBorder="1" applyAlignment="1">
      <alignment horizontal="center" wrapText="1"/>
    </xf>
    <xf numFmtId="166" fontId="1" fillId="0" borderId="0" xfId="42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43" fontId="0" fillId="0" borderId="0" xfId="0" applyNumberFormat="1" applyAlignment="1">
      <alignment/>
    </xf>
    <xf numFmtId="43" fontId="1" fillId="0" borderId="0" xfId="42" applyFont="1" applyAlignment="1">
      <alignment/>
    </xf>
    <xf numFmtId="43" fontId="0" fillId="0" borderId="10" xfId="42" applyFont="1" applyBorder="1" applyAlignment="1">
      <alignment vertical="center"/>
    </xf>
    <xf numFmtId="43" fontId="1" fillId="33" borderId="10" xfId="42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66" fontId="0" fillId="0" borderId="10" xfId="42" applyNumberFormat="1" applyFont="1" applyBorder="1" applyAlignment="1">
      <alignment vertical="center"/>
    </xf>
    <xf numFmtId="43" fontId="0" fillId="33" borderId="0" xfId="42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/>
    </xf>
    <xf numFmtId="166" fontId="1" fillId="2" borderId="0" xfId="42" applyNumberFormat="1" applyFont="1" applyFill="1" applyAlignment="1">
      <alignment/>
    </xf>
    <xf numFmtId="166" fontId="0" fillId="0" borderId="0" xfId="42" applyNumberFormat="1" applyFont="1" applyFill="1" applyAlignment="1">
      <alignment/>
    </xf>
    <xf numFmtId="166" fontId="0" fillId="0" borderId="0" xfId="42" applyNumberFormat="1" applyFont="1" applyAlignment="1">
      <alignment horizontal="center"/>
    </xf>
    <xf numFmtId="166" fontId="0" fillId="0" borderId="0" xfId="42" applyNumberFormat="1" applyFont="1" applyFill="1" applyAlignment="1">
      <alignment horizontal="center"/>
    </xf>
    <xf numFmtId="0" fontId="1" fillId="0" borderId="0" xfId="0" applyFont="1" applyAlignment="1">
      <alignment/>
    </xf>
    <xf numFmtId="166" fontId="41" fillId="0" borderId="0" xfId="42" applyNumberFormat="1" applyFont="1" applyFill="1" applyAlignment="1">
      <alignment/>
    </xf>
    <xf numFmtId="0" fontId="41" fillId="0" borderId="0" xfId="0" applyFont="1" applyAlignment="1">
      <alignment horizontal="center"/>
    </xf>
    <xf numFmtId="0" fontId="42" fillId="2" borderId="0" xfId="0" applyFont="1" applyFill="1" applyAlignment="1">
      <alignment horizontal="center"/>
    </xf>
    <xf numFmtId="43" fontId="41" fillId="0" borderId="0" xfId="42" applyFont="1" applyAlignment="1">
      <alignment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center" vertical="center"/>
    </xf>
    <xf numFmtId="43" fontId="0" fillId="34" borderId="0" xfId="42" applyFont="1" applyFill="1" applyAlignment="1">
      <alignment vertical="center"/>
    </xf>
    <xf numFmtId="43" fontId="1" fillId="34" borderId="0" xfId="42" applyFont="1" applyFill="1" applyAlignment="1">
      <alignment vertical="center"/>
    </xf>
    <xf numFmtId="166" fontId="1" fillId="33" borderId="0" xfId="42" applyNumberFormat="1" applyFont="1" applyFill="1" applyAlignment="1">
      <alignment/>
    </xf>
    <xf numFmtId="166" fontId="1" fillId="34" borderId="0" xfId="42" applyNumberFormat="1" applyFont="1" applyFill="1" applyAlignment="1">
      <alignment vertical="center"/>
    </xf>
    <xf numFmtId="166" fontId="43" fillId="0" borderId="0" xfId="42" applyNumberFormat="1" applyFont="1" applyAlignment="1">
      <alignment/>
    </xf>
    <xf numFmtId="43" fontId="43" fillId="0" borderId="0" xfId="42" applyFont="1" applyAlignment="1">
      <alignment/>
    </xf>
    <xf numFmtId="166" fontId="1" fillId="0" borderId="0" xfId="42" applyNumberFormat="1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43" fontId="0" fillId="0" borderId="0" xfId="42" applyFont="1" applyFill="1" applyAlignment="1">
      <alignment/>
    </xf>
    <xf numFmtId="166" fontId="1" fillId="0" borderId="0" xfId="42" applyNumberFormat="1" applyFont="1" applyAlignment="1">
      <alignment horizontal="center"/>
    </xf>
    <xf numFmtId="166" fontId="42" fillId="0" borderId="0" xfId="42" applyNumberFormat="1" applyFont="1" applyAlignment="1">
      <alignment/>
    </xf>
    <xf numFmtId="0" fontId="42" fillId="0" borderId="0" xfId="0" applyFont="1" applyFill="1" applyAlignment="1">
      <alignment horizontal="center"/>
    </xf>
    <xf numFmtId="0" fontId="0" fillId="0" borderId="11" xfId="0" applyBorder="1" applyAlignment="1">
      <alignment horizontal="center" wrapText="1"/>
    </xf>
    <xf numFmtId="43" fontId="0" fillId="0" borderId="11" xfId="42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66" fontId="42" fillId="33" borderId="10" xfId="42" applyNumberFormat="1" applyFont="1" applyFill="1" applyBorder="1" applyAlignment="1">
      <alignment/>
    </xf>
    <xf numFmtId="0" fontId="44" fillId="0" borderId="0" xfId="0" applyFont="1" applyFill="1" applyAlignment="1">
      <alignment horizontal="center"/>
    </xf>
    <xf numFmtId="166" fontId="1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66" fontId="1" fillId="0" borderId="0" xfId="42" applyNumberFormat="1" applyFont="1" applyFill="1" applyAlignment="1">
      <alignment vertical="center"/>
    </xf>
    <xf numFmtId="43" fontId="0" fillId="0" borderId="0" xfId="42" applyFont="1" applyFill="1" applyAlignment="1">
      <alignment vertical="center"/>
    </xf>
    <xf numFmtId="43" fontId="1" fillId="0" borderId="0" xfId="42" applyFont="1" applyFill="1" applyAlignment="1">
      <alignment vertical="center"/>
    </xf>
    <xf numFmtId="166" fontId="42" fillId="33" borderId="10" xfId="42" applyNumberFormat="1" applyFont="1" applyFill="1" applyBorder="1" applyAlignment="1">
      <alignment horizontal="center"/>
    </xf>
    <xf numFmtId="166" fontId="1" fillId="33" borderId="10" xfId="42" applyNumberFormat="1" applyFont="1" applyFill="1" applyBorder="1" applyAlignment="1">
      <alignment horizontal="right"/>
    </xf>
    <xf numFmtId="169" fontId="1" fillId="33" borderId="0" xfId="42" applyNumberFormat="1" applyFont="1" applyFill="1" applyAlignment="1">
      <alignment/>
    </xf>
    <xf numFmtId="169" fontId="0" fillId="0" borderId="0" xfId="42" applyNumberFormat="1" applyFont="1" applyFill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14.125" style="0" customWidth="1"/>
    <col min="2" max="2" width="13.75390625" style="0" customWidth="1"/>
    <col min="3" max="3" width="12.625" style="2" customWidth="1"/>
    <col min="4" max="4" width="16.625" style="0" customWidth="1"/>
    <col min="5" max="5" width="12.25390625" style="0" customWidth="1"/>
    <col min="6" max="6" width="12.00390625" style="3" customWidth="1"/>
    <col min="7" max="7" width="12.875" style="0" customWidth="1"/>
    <col min="8" max="8" width="12.375" style="0" customWidth="1"/>
    <col min="10" max="10" width="12.25390625" style="0" bestFit="1" customWidth="1"/>
    <col min="11" max="11" width="13.75390625" style="0" customWidth="1"/>
  </cols>
  <sheetData>
    <row r="1" spans="1:7" ht="6.75" customHeight="1">
      <c r="A1" s="1"/>
      <c r="B1" s="11"/>
      <c r="C1" s="11"/>
      <c r="D1" s="1"/>
      <c r="E1" s="1"/>
      <c r="F1" s="14"/>
      <c r="G1" s="1"/>
    </row>
    <row r="2" spans="1:10" ht="38.25">
      <c r="A2" s="10"/>
      <c r="B2" s="21" t="s">
        <v>0</v>
      </c>
      <c r="C2" s="72" t="s">
        <v>119</v>
      </c>
      <c r="D2" s="72"/>
      <c r="E2" s="12" t="s">
        <v>2</v>
      </c>
      <c r="F2" s="15" t="s">
        <v>81</v>
      </c>
      <c r="G2" s="12" t="s">
        <v>1</v>
      </c>
      <c r="J2" s="2"/>
    </row>
    <row r="4" spans="1:11" ht="12.75">
      <c r="A4" s="6">
        <v>0</v>
      </c>
      <c r="B4" s="4">
        <v>300000</v>
      </c>
      <c r="C4" s="2" t="s">
        <v>82</v>
      </c>
      <c r="D4" s="18" t="s">
        <v>8</v>
      </c>
      <c r="E4" s="2">
        <v>30</v>
      </c>
      <c r="F4" s="28">
        <v>5.73</v>
      </c>
      <c r="G4" s="3">
        <f>B4*F4%/365*E4</f>
        <v>1412.876712328767</v>
      </c>
      <c r="I4" s="29"/>
      <c r="J4" s="2" t="s">
        <v>121</v>
      </c>
      <c r="K4" s="22"/>
    </row>
    <row r="5" spans="2:10" ht="12.75">
      <c r="B5" s="16">
        <v>300000</v>
      </c>
      <c r="C5" s="17" t="s">
        <v>100</v>
      </c>
      <c r="D5" s="9" t="s">
        <v>9</v>
      </c>
      <c r="E5" s="2">
        <v>31</v>
      </c>
      <c r="G5" s="3">
        <f>B5*F4%/365*E5</f>
        <v>1459.972602739726</v>
      </c>
      <c r="H5" s="6">
        <f>SUM(G4+G5)</f>
        <v>2872.849315068493</v>
      </c>
      <c r="J5" t="s">
        <v>122</v>
      </c>
    </row>
    <row r="6" spans="2:7" ht="6.75" customHeight="1">
      <c r="B6" s="4"/>
      <c r="D6" s="9"/>
      <c r="E6" s="2"/>
      <c r="G6" s="3"/>
    </row>
    <row r="7" spans="2:10" ht="12.75">
      <c r="B7" s="4">
        <v>300000</v>
      </c>
      <c r="C7" s="2" t="s">
        <v>15</v>
      </c>
      <c r="D7" s="2" t="s">
        <v>10</v>
      </c>
      <c r="E7" s="2">
        <v>31</v>
      </c>
      <c r="G7" s="3">
        <f>B7*F4%/365*E7</f>
        <v>1459.972602739726</v>
      </c>
      <c r="J7" t="s">
        <v>123</v>
      </c>
    </row>
    <row r="8" spans="2:10" ht="12.75">
      <c r="B8" s="4">
        <v>300000</v>
      </c>
      <c r="C8" s="2" t="s">
        <v>16</v>
      </c>
      <c r="D8" s="2" t="s">
        <v>11</v>
      </c>
      <c r="E8" s="2">
        <v>28</v>
      </c>
      <c r="G8" s="3">
        <f>B8*F4%/365*E8</f>
        <v>1318.6849315068494</v>
      </c>
      <c r="J8" t="s">
        <v>124</v>
      </c>
    </row>
    <row r="9" spans="2:7" ht="12.75">
      <c r="B9" s="4">
        <v>300000</v>
      </c>
      <c r="C9" s="2" t="s">
        <v>17</v>
      </c>
      <c r="D9" s="2" t="s">
        <v>12</v>
      </c>
      <c r="E9" s="2">
        <v>31</v>
      </c>
      <c r="G9" s="3">
        <f>B9*F4%/365*E9</f>
        <v>1459.972602739726</v>
      </c>
    </row>
    <row r="10" spans="2:7" ht="12.75">
      <c r="B10" s="4">
        <v>300000</v>
      </c>
      <c r="C10" s="2" t="s">
        <v>18</v>
      </c>
      <c r="D10" s="2" t="s">
        <v>13</v>
      </c>
      <c r="E10" s="2">
        <v>30</v>
      </c>
      <c r="G10" s="3">
        <f>B10*F4%/365*E10</f>
        <v>1412.876712328767</v>
      </c>
    </row>
    <row r="11" spans="2:7" ht="12.75">
      <c r="B11" s="4">
        <v>300000</v>
      </c>
      <c r="C11" s="2" t="s">
        <v>19</v>
      </c>
      <c r="D11" s="2" t="s">
        <v>14</v>
      </c>
      <c r="E11" s="2">
        <v>31</v>
      </c>
      <c r="G11" s="3">
        <f>B11*F4%/365*E11</f>
        <v>1459.972602739726</v>
      </c>
    </row>
    <row r="12" spans="1:7" ht="12.75">
      <c r="A12" s="6">
        <v>40000</v>
      </c>
      <c r="B12" s="16">
        <v>300000</v>
      </c>
      <c r="C12" s="17" t="s">
        <v>20</v>
      </c>
      <c r="D12" s="17" t="s">
        <v>3</v>
      </c>
      <c r="E12" s="2">
        <v>29</v>
      </c>
      <c r="G12" s="3">
        <f>B12*F4%/365*E12</f>
        <v>1365.7808219178082</v>
      </c>
    </row>
    <row r="13" spans="2:7" ht="12.75">
      <c r="B13" s="4">
        <f>300000-40000</f>
        <v>260000</v>
      </c>
      <c r="C13" s="2" t="s">
        <v>101</v>
      </c>
      <c r="D13" s="7" t="s">
        <v>21</v>
      </c>
      <c r="E13" s="2">
        <v>1</v>
      </c>
      <c r="G13" s="3">
        <f>B13*F4%/365*E13</f>
        <v>40.81643835616439</v>
      </c>
    </row>
    <row r="14" spans="2:7" ht="12.75">
      <c r="B14" s="4">
        <f aca="true" t="shared" si="0" ref="B14:B19">300000-40000</f>
        <v>260000</v>
      </c>
      <c r="C14" s="2" t="s">
        <v>27</v>
      </c>
      <c r="D14" s="5" t="s">
        <v>22</v>
      </c>
      <c r="E14" s="2">
        <v>31</v>
      </c>
      <c r="G14" s="3">
        <f>B14*F4%/365*E14</f>
        <v>1265.3095890410962</v>
      </c>
    </row>
    <row r="15" spans="2:7" ht="12.75">
      <c r="B15" s="4">
        <f t="shared" si="0"/>
        <v>260000</v>
      </c>
      <c r="C15" s="2" t="s">
        <v>28</v>
      </c>
      <c r="D15" s="5" t="s">
        <v>23</v>
      </c>
      <c r="E15" s="2">
        <v>31</v>
      </c>
      <c r="G15" s="3">
        <f>B15*F4%/365*E15</f>
        <v>1265.3095890410962</v>
      </c>
    </row>
    <row r="16" spans="2:7" ht="12.75">
      <c r="B16" s="4">
        <f t="shared" si="0"/>
        <v>260000</v>
      </c>
      <c r="C16" s="2" t="s">
        <v>29</v>
      </c>
      <c r="D16" s="2" t="s">
        <v>24</v>
      </c>
      <c r="E16" s="2">
        <v>30</v>
      </c>
      <c r="G16" s="3">
        <f>B16*F4%/365*E16</f>
        <v>1224.4931506849316</v>
      </c>
    </row>
    <row r="17" spans="2:7" ht="12.75">
      <c r="B17" s="4">
        <f t="shared" si="0"/>
        <v>260000</v>
      </c>
      <c r="C17" s="2" t="s">
        <v>30</v>
      </c>
      <c r="D17" s="2" t="s">
        <v>25</v>
      </c>
      <c r="E17" s="2">
        <v>31</v>
      </c>
      <c r="G17" s="3">
        <f>B17*F4%/365*E17</f>
        <v>1265.3095890410962</v>
      </c>
    </row>
    <row r="18" spans="2:7" ht="12.75">
      <c r="B18" s="4">
        <f t="shared" si="0"/>
        <v>260000</v>
      </c>
      <c r="C18" s="2" t="s">
        <v>31</v>
      </c>
      <c r="D18" s="2" t="s">
        <v>26</v>
      </c>
      <c r="E18" s="2">
        <v>30</v>
      </c>
      <c r="G18" s="3">
        <f>B18*F4%/365*E18</f>
        <v>1224.4931506849316</v>
      </c>
    </row>
    <row r="19" spans="1:7" ht="12.75">
      <c r="A19" s="6">
        <v>35000</v>
      </c>
      <c r="B19" s="4">
        <f t="shared" si="0"/>
        <v>260000</v>
      </c>
      <c r="C19" s="2" t="s">
        <v>32</v>
      </c>
      <c r="D19" s="7" t="s">
        <v>4</v>
      </c>
      <c r="E19" s="2">
        <v>30</v>
      </c>
      <c r="G19" s="3">
        <f>B19*F4%/365*E19</f>
        <v>1224.4931506849316</v>
      </c>
    </row>
    <row r="20" spans="2:8" ht="12.75">
      <c r="B20" s="4">
        <f>260000-35000</f>
        <v>225000</v>
      </c>
      <c r="C20" s="2" t="s">
        <v>102</v>
      </c>
      <c r="D20" s="7" t="s">
        <v>33</v>
      </c>
      <c r="E20" s="2">
        <v>1</v>
      </c>
      <c r="G20" s="3">
        <f>B20*F4%/365*E20</f>
        <v>35.321917808219176</v>
      </c>
      <c r="H20" s="6">
        <f>SUM(G7:G20)</f>
        <v>16022.806849315073</v>
      </c>
    </row>
    <row r="21" spans="2:7" ht="6" customHeight="1">
      <c r="B21" s="4"/>
      <c r="D21" s="2"/>
      <c r="E21" s="2"/>
      <c r="G21" s="3"/>
    </row>
    <row r="22" spans="2:7" ht="12.75">
      <c r="B22" s="4">
        <v>225000</v>
      </c>
      <c r="C22" s="2" t="s">
        <v>39</v>
      </c>
      <c r="D22" s="2" t="s">
        <v>34</v>
      </c>
      <c r="E22" s="2">
        <v>31</v>
      </c>
      <c r="G22" s="3">
        <f>B22*F4%/365*E22</f>
        <v>1094.9794520547944</v>
      </c>
    </row>
    <row r="23" spans="1:7" ht="12.75">
      <c r="A23" s="2"/>
      <c r="B23" s="4">
        <v>225000</v>
      </c>
      <c r="C23" s="2" t="s">
        <v>40</v>
      </c>
      <c r="D23" s="2" t="s">
        <v>35</v>
      </c>
      <c r="E23" s="2">
        <v>28</v>
      </c>
      <c r="G23" s="3">
        <f>B23*F4%/365*E23</f>
        <v>989.0136986301369</v>
      </c>
    </row>
    <row r="24" spans="1:7" ht="12.75">
      <c r="A24" s="2"/>
      <c r="B24" s="4">
        <v>225000</v>
      </c>
      <c r="C24" s="2" t="s">
        <v>41</v>
      </c>
      <c r="D24" s="2" t="s">
        <v>36</v>
      </c>
      <c r="E24" s="2">
        <v>31</v>
      </c>
      <c r="G24" s="3">
        <f>B24*F4%/365*E24</f>
        <v>1094.9794520547944</v>
      </c>
    </row>
    <row r="25" spans="1:7" ht="12.75">
      <c r="A25" s="2"/>
      <c r="B25" s="4">
        <v>225000</v>
      </c>
      <c r="C25" s="2" t="s">
        <v>42</v>
      </c>
      <c r="D25" s="2" t="s">
        <v>37</v>
      </c>
      <c r="E25" s="2">
        <v>30</v>
      </c>
      <c r="G25" s="3">
        <f>B25*F4%/365*E25</f>
        <v>1059.6575342465753</v>
      </c>
    </row>
    <row r="26" spans="1:7" ht="12.75">
      <c r="A26" s="2"/>
      <c r="B26" s="4">
        <v>225000</v>
      </c>
      <c r="C26" s="2" t="s">
        <v>43</v>
      </c>
      <c r="D26" s="2" t="s">
        <v>38</v>
      </c>
      <c r="E26" s="2">
        <v>31</v>
      </c>
      <c r="G26" s="3">
        <f>B26*F4%/365*E26</f>
        <v>1094.9794520547944</v>
      </c>
    </row>
    <row r="27" spans="1:7" ht="12.75">
      <c r="A27" s="5">
        <v>40000</v>
      </c>
      <c r="B27" s="4">
        <v>225000</v>
      </c>
      <c r="C27" s="2" t="s">
        <v>44</v>
      </c>
      <c r="D27" s="7" t="s">
        <v>5</v>
      </c>
      <c r="E27" s="2">
        <v>29</v>
      </c>
      <c r="G27" s="3">
        <f>B27*F4%/365*E27</f>
        <v>1024.335616438356</v>
      </c>
    </row>
    <row r="28" spans="1:7" ht="12.75">
      <c r="A28" s="2"/>
      <c r="B28" s="4">
        <f>225000-40000</f>
        <v>185000</v>
      </c>
      <c r="C28" s="2" t="s">
        <v>45</v>
      </c>
      <c r="D28" s="7" t="s">
        <v>45</v>
      </c>
      <c r="E28" s="2">
        <v>1</v>
      </c>
      <c r="G28" s="3">
        <f>B28*F4%/365*E28</f>
        <v>29.042465753424658</v>
      </c>
    </row>
    <row r="29" spans="1:7" ht="12.75">
      <c r="A29" s="2"/>
      <c r="B29" s="4">
        <f aca="true" t="shared" si="1" ref="B29:B34">225000-40000</f>
        <v>185000</v>
      </c>
      <c r="C29" s="2" t="s">
        <v>51</v>
      </c>
      <c r="D29" s="5" t="s">
        <v>46</v>
      </c>
      <c r="E29" s="2">
        <v>31</v>
      </c>
      <c r="G29" s="3">
        <f>B29*F4%/365*E29</f>
        <v>900.3164383561644</v>
      </c>
    </row>
    <row r="30" spans="1:7" ht="12.75">
      <c r="A30" s="2"/>
      <c r="B30" s="4">
        <f t="shared" si="1"/>
        <v>185000</v>
      </c>
      <c r="C30" s="2" t="s">
        <v>52</v>
      </c>
      <c r="D30" s="5" t="s">
        <v>47</v>
      </c>
      <c r="E30" s="2">
        <v>31</v>
      </c>
      <c r="G30" s="3">
        <f>B30*F4%/365*E30</f>
        <v>900.3164383561644</v>
      </c>
    </row>
    <row r="31" spans="1:7" ht="12.75">
      <c r="A31" s="2"/>
      <c r="B31" s="4">
        <f t="shared" si="1"/>
        <v>185000</v>
      </c>
      <c r="C31" s="2" t="s">
        <v>53</v>
      </c>
      <c r="D31" s="2" t="s">
        <v>48</v>
      </c>
      <c r="E31" s="2">
        <v>30</v>
      </c>
      <c r="G31" s="3">
        <f>B31*F4%/365*E31</f>
        <v>871.2739726027397</v>
      </c>
    </row>
    <row r="32" spans="1:7" ht="12.75">
      <c r="A32" s="2"/>
      <c r="B32" s="4">
        <f t="shared" si="1"/>
        <v>185000</v>
      </c>
      <c r="C32" s="2" t="s">
        <v>54</v>
      </c>
      <c r="D32" s="2" t="s">
        <v>49</v>
      </c>
      <c r="E32" s="2">
        <v>31</v>
      </c>
      <c r="G32" s="3">
        <f>B32*F4%/365*E32</f>
        <v>900.3164383561644</v>
      </c>
    </row>
    <row r="33" spans="1:7" ht="12.75">
      <c r="A33" s="2"/>
      <c r="B33" s="4">
        <f t="shared" si="1"/>
        <v>185000</v>
      </c>
      <c r="C33" s="2" t="s">
        <v>55</v>
      </c>
      <c r="D33" s="2" t="s">
        <v>50</v>
      </c>
      <c r="E33" s="2">
        <v>30</v>
      </c>
      <c r="G33" s="3">
        <f>B33*F4%/365*E33</f>
        <v>871.2739726027397</v>
      </c>
    </row>
    <row r="34" spans="1:7" ht="12.75">
      <c r="A34" s="5">
        <v>35000</v>
      </c>
      <c r="B34" s="4">
        <f t="shared" si="1"/>
        <v>185000</v>
      </c>
      <c r="C34" s="2" t="s">
        <v>56</v>
      </c>
      <c r="D34" s="7" t="s">
        <v>7</v>
      </c>
      <c r="E34" s="2">
        <v>30</v>
      </c>
      <c r="G34" s="3">
        <f>B34*F4%/365*E34</f>
        <v>871.2739726027397</v>
      </c>
    </row>
    <row r="35" spans="1:8" ht="12.75">
      <c r="A35" s="2"/>
      <c r="B35" s="4">
        <f>185000-35000</f>
        <v>150000</v>
      </c>
      <c r="C35" s="2" t="s">
        <v>103</v>
      </c>
      <c r="D35" s="7" t="s">
        <v>57</v>
      </c>
      <c r="E35" s="2">
        <v>1</v>
      </c>
      <c r="G35" s="3">
        <f>B35*F4%/365*E35</f>
        <v>23.54794520547945</v>
      </c>
      <c r="H35" s="6">
        <f>SUM(G22:G35)</f>
        <v>11725.306849315068</v>
      </c>
    </row>
    <row r="36" spans="1:7" ht="6" customHeight="1">
      <c r="A36" s="2"/>
      <c r="B36" s="5"/>
      <c r="D36" s="2"/>
      <c r="E36" s="2"/>
      <c r="G36" s="3"/>
    </row>
    <row r="37" spans="1:7" ht="12.75">
      <c r="A37" s="2"/>
      <c r="B37" s="5">
        <v>150000</v>
      </c>
      <c r="C37" s="2" t="s">
        <v>62</v>
      </c>
      <c r="D37" s="2" t="s">
        <v>58</v>
      </c>
      <c r="E37" s="2">
        <v>31</v>
      </c>
      <c r="G37" s="3">
        <f>B37*F4%/365*E37</f>
        <v>729.986301369863</v>
      </c>
    </row>
    <row r="38" spans="1:7" ht="12.75">
      <c r="A38" s="2" t="s">
        <v>118</v>
      </c>
      <c r="B38" s="19">
        <v>150000</v>
      </c>
      <c r="C38" s="20" t="s">
        <v>63</v>
      </c>
      <c r="D38" s="8" t="s">
        <v>80</v>
      </c>
      <c r="E38" s="2">
        <v>29</v>
      </c>
      <c r="G38" s="3">
        <f>B38*F4%/365*E38</f>
        <v>682.8904109589041</v>
      </c>
    </row>
    <row r="39" spans="1:7" ht="12.75">
      <c r="A39" s="2"/>
      <c r="B39" s="5">
        <v>150000</v>
      </c>
      <c r="C39" s="2" t="s">
        <v>64</v>
      </c>
      <c r="D39" s="2" t="s">
        <v>59</v>
      </c>
      <c r="E39" s="2">
        <v>31</v>
      </c>
      <c r="G39" s="3">
        <f>B39*F4%/365*E39</f>
        <v>729.986301369863</v>
      </c>
    </row>
    <row r="40" spans="1:7" ht="12.75">
      <c r="A40" s="2"/>
      <c r="B40" s="5">
        <v>150000</v>
      </c>
      <c r="C40" s="2" t="s">
        <v>65</v>
      </c>
      <c r="D40" s="2" t="s">
        <v>60</v>
      </c>
      <c r="E40" s="2">
        <v>30</v>
      </c>
      <c r="G40" s="3">
        <f>B40*F4%/365*E40</f>
        <v>706.4383561643835</v>
      </c>
    </row>
    <row r="41" spans="1:7" ht="12.75">
      <c r="A41" s="2"/>
      <c r="B41" s="5">
        <v>150000</v>
      </c>
      <c r="C41" s="2" t="s">
        <v>66</v>
      </c>
      <c r="D41" s="2" t="s">
        <v>61</v>
      </c>
      <c r="E41" s="2">
        <v>31</v>
      </c>
      <c r="G41" s="3">
        <f>B41*F4%/365*E41</f>
        <v>729.986301369863</v>
      </c>
    </row>
    <row r="42" spans="1:7" ht="12.75">
      <c r="A42" s="5">
        <v>40000</v>
      </c>
      <c r="B42" s="5">
        <v>150000</v>
      </c>
      <c r="C42" s="2" t="s">
        <v>67</v>
      </c>
      <c r="D42" s="7" t="s">
        <v>6</v>
      </c>
      <c r="E42" s="2">
        <v>29</v>
      </c>
      <c r="G42" s="3">
        <f>B42*F4%/365*E42</f>
        <v>682.8904109589041</v>
      </c>
    </row>
    <row r="43" spans="1:7" ht="12.75">
      <c r="A43" s="2"/>
      <c r="B43" s="5">
        <f>150000-40000</f>
        <v>110000</v>
      </c>
      <c r="C43" s="2" t="s">
        <v>68</v>
      </c>
      <c r="D43" s="7" t="s">
        <v>68</v>
      </c>
      <c r="E43" s="2">
        <v>1</v>
      </c>
      <c r="G43" s="3">
        <f>B43*F4%/365*E43</f>
        <v>17.268493150684932</v>
      </c>
    </row>
    <row r="44" spans="1:7" ht="12.75">
      <c r="A44" s="2"/>
      <c r="B44" s="5">
        <f aca="true" t="shared" si="2" ref="B44:B49">150000-40000</f>
        <v>110000</v>
      </c>
      <c r="C44" s="2" t="s">
        <v>74</v>
      </c>
      <c r="D44" s="5" t="s">
        <v>69</v>
      </c>
      <c r="E44" s="2">
        <v>31</v>
      </c>
      <c r="G44" s="3">
        <f>B44*F4%/365*E44</f>
        <v>535.323287671233</v>
      </c>
    </row>
    <row r="45" spans="1:7" ht="12.75">
      <c r="A45" s="2"/>
      <c r="B45" s="5">
        <f t="shared" si="2"/>
        <v>110000</v>
      </c>
      <c r="C45" s="2" t="s">
        <v>75</v>
      </c>
      <c r="D45" s="5" t="s">
        <v>70</v>
      </c>
      <c r="E45" s="2">
        <v>31</v>
      </c>
      <c r="G45" s="3">
        <f>B45*F4%/365*E45</f>
        <v>535.323287671233</v>
      </c>
    </row>
    <row r="46" spans="1:7" ht="12.75">
      <c r="A46" s="2"/>
      <c r="B46" s="5">
        <f t="shared" si="2"/>
        <v>110000</v>
      </c>
      <c r="C46" s="2" t="s">
        <v>76</v>
      </c>
      <c r="D46" s="2" t="s">
        <v>71</v>
      </c>
      <c r="E46" s="2">
        <v>30</v>
      </c>
      <c r="G46" s="3">
        <f>B46*F4%/365*E46</f>
        <v>518.054794520548</v>
      </c>
    </row>
    <row r="47" spans="1:7" ht="12.75">
      <c r="A47" s="2"/>
      <c r="B47" s="5">
        <f t="shared" si="2"/>
        <v>110000</v>
      </c>
      <c r="C47" s="2" t="s">
        <v>77</v>
      </c>
      <c r="D47" s="2" t="s">
        <v>72</v>
      </c>
      <c r="E47" s="2">
        <v>31</v>
      </c>
      <c r="G47" s="3">
        <f>B47*F4%/365*E47</f>
        <v>535.323287671233</v>
      </c>
    </row>
    <row r="48" spans="1:7" ht="12.75">
      <c r="A48" s="2"/>
      <c r="B48" s="5">
        <f t="shared" si="2"/>
        <v>110000</v>
      </c>
      <c r="C48" s="2" t="s">
        <v>78</v>
      </c>
      <c r="D48" s="2" t="s">
        <v>73</v>
      </c>
      <c r="E48" s="2">
        <v>30</v>
      </c>
      <c r="G48" s="3">
        <f>B48*F4%/365*E48</f>
        <v>518.054794520548</v>
      </c>
    </row>
    <row r="49" spans="1:7" ht="12.75">
      <c r="A49" s="5">
        <v>35000</v>
      </c>
      <c r="B49" s="5">
        <f t="shared" si="2"/>
        <v>110000</v>
      </c>
      <c r="C49" s="2" t="s">
        <v>79</v>
      </c>
      <c r="D49" s="7" t="s">
        <v>84</v>
      </c>
      <c r="E49" s="2">
        <v>30</v>
      </c>
      <c r="G49" s="3">
        <f>B49*F4%/365*E49</f>
        <v>518.054794520548</v>
      </c>
    </row>
    <row r="50" spans="1:8" ht="12.75">
      <c r="A50" s="2" t="s">
        <v>83</v>
      </c>
      <c r="B50" s="5">
        <f>110000-35000</f>
        <v>75000</v>
      </c>
      <c r="C50" s="2" t="s">
        <v>104</v>
      </c>
      <c r="D50" s="7" t="s">
        <v>85</v>
      </c>
      <c r="E50" s="2">
        <v>1</v>
      </c>
      <c r="G50" s="3">
        <f>B50*F4%/365*E50</f>
        <v>11.773972602739725</v>
      </c>
      <c r="H50" s="6">
        <f>SUM(G37:G50)</f>
        <v>7451.354794520547</v>
      </c>
    </row>
    <row r="51" spans="1:7" ht="7.5" customHeight="1">
      <c r="A51" s="2"/>
      <c r="B51" s="5"/>
      <c r="D51" s="2"/>
      <c r="E51" s="2"/>
      <c r="G51" s="3"/>
    </row>
    <row r="52" spans="1:7" ht="12.75">
      <c r="A52" s="2"/>
      <c r="B52" s="13">
        <v>75000</v>
      </c>
      <c r="C52" s="2" t="s">
        <v>105</v>
      </c>
      <c r="D52" s="2" t="s">
        <v>86</v>
      </c>
      <c r="E52" s="2">
        <v>31</v>
      </c>
      <c r="G52" s="3">
        <f>B52*F4%/365*E52</f>
        <v>364.9931506849315</v>
      </c>
    </row>
    <row r="53" spans="1:7" ht="12.75">
      <c r="A53" s="2"/>
      <c r="B53" s="13">
        <v>75000</v>
      </c>
      <c r="C53" s="2" t="s">
        <v>106</v>
      </c>
      <c r="D53" s="2" t="s">
        <v>87</v>
      </c>
      <c r="E53" s="2">
        <v>28</v>
      </c>
      <c r="G53" s="3">
        <f>B53*F4%/365*E53</f>
        <v>329.67123287671234</v>
      </c>
    </row>
    <row r="54" spans="1:7" ht="12.75">
      <c r="A54" s="2"/>
      <c r="B54" s="13">
        <v>75000</v>
      </c>
      <c r="C54" s="2" t="s">
        <v>107</v>
      </c>
      <c r="D54" s="2" t="s">
        <v>88</v>
      </c>
      <c r="E54" s="2">
        <v>31</v>
      </c>
      <c r="G54" s="3">
        <f>B54*F4%/365*E54</f>
        <v>364.9931506849315</v>
      </c>
    </row>
    <row r="55" spans="1:7" ht="12.75">
      <c r="A55" s="2"/>
      <c r="B55" s="13">
        <v>75000</v>
      </c>
      <c r="C55" s="2" t="s">
        <v>108</v>
      </c>
      <c r="D55" s="2" t="s">
        <v>89</v>
      </c>
      <c r="E55" s="2">
        <v>30</v>
      </c>
      <c r="G55" s="3">
        <f>B55*F4%/365*E55</f>
        <v>353.2191780821918</v>
      </c>
    </row>
    <row r="56" spans="1:7" ht="12.75">
      <c r="A56" s="2"/>
      <c r="B56" s="13">
        <v>75000</v>
      </c>
      <c r="C56" s="2" t="s">
        <v>109</v>
      </c>
      <c r="D56" s="2" t="s">
        <v>90</v>
      </c>
      <c r="E56" s="2">
        <v>31</v>
      </c>
      <c r="G56" s="3">
        <f>B56*F4%/365*E56</f>
        <v>364.9931506849315</v>
      </c>
    </row>
    <row r="57" spans="1:7" ht="12.75">
      <c r="A57" s="5">
        <v>40000</v>
      </c>
      <c r="B57" s="13">
        <v>75000</v>
      </c>
      <c r="C57" s="2" t="s">
        <v>110</v>
      </c>
      <c r="D57" s="7" t="s">
        <v>91</v>
      </c>
      <c r="E57" s="2">
        <v>29</v>
      </c>
      <c r="G57" s="3">
        <f>B57*F4%/365*E57</f>
        <v>341.44520547945206</v>
      </c>
    </row>
    <row r="58" spans="1:7" ht="12.75">
      <c r="A58" s="2"/>
      <c r="B58" s="13">
        <f>75000-40000</f>
        <v>35000</v>
      </c>
      <c r="C58" s="2" t="s">
        <v>92</v>
      </c>
      <c r="D58" s="7" t="s">
        <v>92</v>
      </c>
      <c r="E58" s="2">
        <v>1</v>
      </c>
      <c r="G58" s="3">
        <f>B58*F4%/365*E58</f>
        <v>5.494520547945206</v>
      </c>
    </row>
    <row r="59" spans="1:7" ht="12.75">
      <c r="A59" s="2"/>
      <c r="B59" s="13">
        <f aca="true" t="shared" si="3" ref="B59:B64">75000-40000</f>
        <v>35000</v>
      </c>
      <c r="C59" s="2" t="s">
        <v>111</v>
      </c>
      <c r="D59" s="5" t="s">
        <v>93</v>
      </c>
      <c r="E59" s="2">
        <v>31</v>
      </c>
      <c r="G59" s="3">
        <f>B59*F4%/365*E59</f>
        <v>170.3301369863014</v>
      </c>
    </row>
    <row r="60" spans="1:7" ht="12.75">
      <c r="A60" s="2"/>
      <c r="B60" s="13">
        <f t="shared" si="3"/>
        <v>35000</v>
      </c>
      <c r="C60" s="2" t="s">
        <v>112</v>
      </c>
      <c r="D60" s="5" t="s">
        <v>94</v>
      </c>
      <c r="E60" s="2">
        <v>31</v>
      </c>
      <c r="G60" s="3">
        <f>B60*F4%/365*E60</f>
        <v>170.3301369863014</v>
      </c>
    </row>
    <row r="61" spans="1:7" ht="12.75">
      <c r="A61" s="2"/>
      <c r="B61" s="13">
        <f t="shared" si="3"/>
        <v>35000</v>
      </c>
      <c r="C61" s="2" t="s">
        <v>113</v>
      </c>
      <c r="D61" s="2" t="s">
        <v>95</v>
      </c>
      <c r="E61" s="2">
        <v>30</v>
      </c>
      <c r="G61" s="3">
        <f>B61*F4%/365*E61</f>
        <v>164.8356164383562</v>
      </c>
    </row>
    <row r="62" spans="1:7" ht="12.75">
      <c r="A62" s="2"/>
      <c r="B62" s="13">
        <f t="shared" si="3"/>
        <v>35000</v>
      </c>
      <c r="C62" s="2" t="s">
        <v>114</v>
      </c>
      <c r="D62" s="2" t="s">
        <v>96</v>
      </c>
      <c r="E62" s="2">
        <v>31</v>
      </c>
      <c r="G62" s="3">
        <f>B62*F4%/365*E62</f>
        <v>170.3301369863014</v>
      </c>
    </row>
    <row r="63" spans="1:7" ht="12.75">
      <c r="A63" s="2"/>
      <c r="B63" s="13">
        <f t="shared" si="3"/>
        <v>35000</v>
      </c>
      <c r="C63" s="2" t="s">
        <v>115</v>
      </c>
      <c r="D63" s="2" t="s">
        <v>97</v>
      </c>
      <c r="E63" s="2">
        <v>30</v>
      </c>
      <c r="G63" s="3">
        <f>B63*F4%/365*E63</f>
        <v>164.8356164383562</v>
      </c>
    </row>
    <row r="64" spans="1:7" ht="12.75">
      <c r="A64" s="5">
        <v>35000</v>
      </c>
      <c r="B64" s="13">
        <f t="shared" si="3"/>
        <v>35000</v>
      </c>
      <c r="C64" s="2" t="s">
        <v>116</v>
      </c>
      <c r="D64" s="7" t="s">
        <v>98</v>
      </c>
      <c r="E64" s="2">
        <v>30</v>
      </c>
      <c r="G64" s="3">
        <f>B64*F4%/365*E64</f>
        <v>164.8356164383562</v>
      </c>
    </row>
    <row r="65" spans="1:8" ht="12.75">
      <c r="A65" s="2"/>
      <c r="B65" s="13">
        <v>0</v>
      </c>
      <c r="C65" s="2" t="s">
        <v>117</v>
      </c>
      <c r="D65" s="7" t="s">
        <v>99</v>
      </c>
      <c r="E65" s="2">
        <v>1</v>
      </c>
      <c r="G65" s="3">
        <f>B65*F4%/365*E65</f>
        <v>0</v>
      </c>
      <c r="H65" s="6">
        <f>SUM(G52:G65)</f>
        <v>3130.3068493150695</v>
      </c>
    </row>
    <row r="66" spans="1:7" ht="8.25" customHeight="1">
      <c r="A66" s="2"/>
      <c r="B66" s="5"/>
      <c r="D66" s="2"/>
      <c r="E66" s="2"/>
      <c r="G66" s="3"/>
    </row>
    <row r="67" spans="1:11" ht="12.75">
      <c r="A67" s="4">
        <f>SUM(A4:A66)</f>
        <v>300000</v>
      </c>
      <c r="E67" s="16">
        <f>SUM(E4:E66)</f>
        <v>1522</v>
      </c>
      <c r="F67" s="16"/>
      <c r="G67" s="23">
        <f>SUM(G4:G66)</f>
        <v>41202.62465753427</v>
      </c>
      <c r="H67" s="23">
        <f>SUM(H4:H66)</f>
        <v>41202.62465753425</v>
      </c>
      <c r="J67" s="4"/>
      <c r="K67" s="4"/>
    </row>
    <row r="68" spans="7:11" ht="12.75">
      <c r="G68" s="3"/>
      <c r="J68" s="4"/>
      <c r="K68" s="4"/>
    </row>
    <row r="69" spans="6:11" ht="12.75">
      <c r="F69" s="3" t="s">
        <v>120</v>
      </c>
      <c r="G69" s="3">
        <v>6000</v>
      </c>
      <c r="J69" s="4"/>
      <c r="K69" s="4"/>
    </row>
    <row r="70" spans="7:11" ht="12.75">
      <c r="G70" s="3"/>
      <c r="J70" s="4"/>
      <c r="K70" s="4"/>
    </row>
    <row r="71" spans="3:11" ht="22.5" customHeight="1">
      <c r="C71" s="30" t="s">
        <v>125</v>
      </c>
      <c r="F71" s="24"/>
      <c r="G71" s="25">
        <f>SUM(G67:G70)</f>
        <v>47202.62465753427</v>
      </c>
      <c r="H71" s="26"/>
      <c r="I71" s="26"/>
      <c r="J71" s="27"/>
      <c r="K71" s="27"/>
    </row>
  </sheetData>
  <sheetProtection/>
  <mergeCells count="1">
    <mergeCell ref="C2:D2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BreakPreview" zoomScaleSheetLayoutView="100" zoomScalePageLayoutView="0" workbookViewId="0" topLeftCell="A31">
      <selection activeCell="B57" sqref="B57"/>
    </sheetView>
  </sheetViews>
  <sheetFormatPr defaultColWidth="9.00390625" defaultRowHeight="12.75"/>
  <cols>
    <col min="1" max="1" width="18.75390625" style="0" customWidth="1"/>
    <col min="2" max="2" width="13.75390625" style="0" customWidth="1"/>
    <col min="3" max="3" width="15.00390625" style="2" customWidth="1"/>
    <col min="4" max="4" width="14.25390625" style="0" customWidth="1"/>
    <col min="5" max="5" width="12.25390625" style="0" customWidth="1"/>
    <col min="6" max="6" width="10.625" style="3" customWidth="1"/>
    <col min="7" max="7" width="16.125" style="0" customWidth="1"/>
    <col min="8" max="8" width="2.25390625" style="0" customWidth="1"/>
  </cols>
  <sheetData>
    <row r="1" spans="1:7" ht="6.75" customHeight="1">
      <c r="A1" s="10"/>
      <c r="B1" s="11"/>
      <c r="C1" s="11"/>
      <c r="D1" s="1"/>
      <c r="E1" s="1"/>
      <c r="F1" s="14"/>
      <c r="G1" s="1"/>
    </row>
    <row r="2" spans="1:7" ht="38.25">
      <c r="A2" s="10"/>
      <c r="B2" s="59" t="s">
        <v>0</v>
      </c>
      <c r="C2" s="73" t="s">
        <v>119</v>
      </c>
      <c r="D2" s="74"/>
      <c r="E2" s="57" t="s">
        <v>2</v>
      </c>
      <c r="F2" s="58" t="s">
        <v>81</v>
      </c>
      <c r="G2" s="57" t="s">
        <v>1</v>
      </c>
    </row>
    <row r="3" ht="7.5" customHeight="1"/>
    <row r="4" spans="1:7" ht="12.75">
      <c r="A4" s="6"/>
      <c r="B4" s="4"/>
      <c r="D4" s="2"/>
      <c r="E4" s="2"/>
      <c r="F4" s="70">
        <v>1.2</v>
      </c>
      <c r="G4" s="3"/>
    </row>
    <row r="5" spans="2:8" ht="12.75">
      <c r="B5" s="4"/>
      <c r="D5" s="9"/>
      <c r="E5" s="2"/>
      <c r="G5" s="3"/>
      <c r="H5" s="3"/>
    </row>
    <row r="6" spans="1:8" ht="12.75">
      <c r="A6" s="69">
        <v>2013</v>
      </c>
      <c r="B6" s="32">
        <v>500000</v>
      </c>
      <c r="C6" s="2" t="s">
        <v>116</v>
      </c>
      <c r="D6" s="2" t="s">
        <v>85</v>
      </c>
      <c r="E6" s="31">
        <v>30</v>
      </c>
      <c r="G6" s="3">
        <f>B6*F4%/365*E6</f>
        <v>493.15068493150693</v>
      </c>
      <c r="H6" s="3"/>
    </row>
    <row r="7" spans="1:8" ht="12.75">
      <c r="A7" s="16">
        <v>0</v>
      </c>
      <c r="B7" s="47"/>
      <c r="D7" s="2"/>
      <c r="E7" s="61"/>
      <c r="F7" s="48"/>
      <c r="G7" s="48"/>
      <c r="H7" s="3"/>
    </row>
    <row r="8" spans="2:7" ht="12.75">
      <c r="B8" s="4"/>
      <c r="D8" s="2"/>
      <c r="E8" s="2"/>
      <c r="G8" s="3"/>
    </row>
    <row r="9" spans="1:7" ht="12.75">
      <c r="A9" s="68">
        <v>2014</v>
      </c>
      <c r="B9" s="37">
        <f>B6-A7</f>
        <v>500000</v>
      </c>
      <c r="C9" s="38" t="s">
        <v>126</v>
      </c>
      <c r="D9" s="38" t="s">
        <v>127</v>
      </c>
      <c r="E9" s="39">
        <v>365</v>
      </c>
      <c r="F9" s="40"/>
      <c r="G9" s="40">
        <f>B9*F4%/365*E9</f>
        <v>6000.000000000001</v>
      </c>
    </row>
    <row r="10" spans="1:7" ht="12.75">
      <c r="A10" s="54">
        <v>1000</v>
      </c>
      <c r="B10" s="37"/>
      <c r="C10" s="38"/>
      <c r="D10" s="38"/>
      <c r="E10" s="56"/>
      <c r="G10" s="40"/>
    </row>
    <row r="11" spans="1:8" ht="12.75">
      <c r="A11" s="2"/>
      <c r="B11" s="5"/>
      <c r="D11" s="2"/>
      <c r="E11" s="2"/>
      <c r="G11" s="3"/>
      <c r="H11" s="3"/>
    </row>
    <row r="12" spans="1:8" ht="12.75">
      <c r="A12" s="60">
        <v>2015</v>
      </c>
      <c r="B12" s="37">
        <f>B9-A10</f>
        <v>499000</v>
      </c>
      <c r="C12" s="2" t="s">
        <v>128</v>
      </c>
      <c r="D12" s="2" t="s">
        <v>129</v>
      </c>
      <c r="E12" s="31">
        <v>365</v>
      </c>
      <c r="G12" s="3">
        <f>B12*F4%/365*E12</f>
        <v>5988</v>
      </c>
      <c r="H12" s="3"/>
    </row>
    <row r="13" spans="1:8" ht="12.75">
      <c r="A13" s="49">
        <v>2000</v>
      </c>
      <c r="B13" s="49"/>
      <c r="C13" s="50"/>
      <c r="D13" s="50"/>
      <c r="E13" s="51"/>
      <c r="G13" s="3"/>
      <c r="H13" s="3"/>
    </row>
    <row r="14" spans="1:7" ht="12.75">
      <c r="A14" s="2"/>
      <c r="B14" s="5"/>
      <c r="D14" s="2"/>
      <c r="E14" s="2"/>
      <c r="G14" s="3"/>
    </row>
    <row r="15" spans="1:7" ht="12.75">
      <c r="A15" s="60" t="s">
        <v>145</v>
      </c>
      <c r="B15" s="37">
        <f>B12-A13</f>
        <v>497000</v>
      </c>
      <c r="C15" s="2" t="s">
        <v>130</v>
      </c>
      <c r="D15" s="2" t="s">
        <v>131</v>
      </c>
      <c r="E15" s="31">
        <v>366</v>
      </c>
      <c r="G15" s="3">
        <f>B15*F4%/365*E15</f>
        <v>5980.339726027398</v>
      </c>
    </row>
    <row r="16" spans="1:7" ht="12.75">
      <c r="A16" s="49">
        <v>10000</v>
      </c>
      <c r="B16" s="52"/>
      <c r="C16" s="50"/>
      <c r="D16" s="50"/>
      <c r="E16" s="51"/>
      <c r="F16" s="53"/>
      <c r="G16" s="53"/>
    </row>
    <row r="17" spans="1:8" ht="12.75">
      <c r="A17" s="13"/>
      <c r="B17" s="13"/>
      <c r="D17" s="7"/>
      <c r="E17" s="2"/>
      <c r="G17" s="3"/>
      <c r="H17" s="3"/>
    </row>
    <row r="18" spans="1:8" ht="12.75">
      <c r="A18" s="60">
        <v>2017</v>
      </c>
      <c r="B18" s="37">
        <f>B15-A16</f>
        <v>487000</v>
      </c>
      <c r="C18" s="2" t="s">
        <v>132</v>
      </c>
      <c r="D18" s="2" t="s">
        <v>152</v>
      </c>
      <c r="E18" s="31">
        <v>365</v>
      </c>
      <c r="G18" s="3">
        <f>B18*F4%/365*E18</f>
        <v>5844</v>
      </c>
      <c r="H18" s="3"/>
    </row>
    <row r="19" spans="1:8" ht="12.75">
      <c r="A19" s="45">
        <v>10000</v>
      </c>
      <c r="B19" s="37"/>
      <c r="D19" s="2"/>
      <c r="E19" s="51"/>
      <c r="G19" s="3"/>
      <c r="H19" s="3"/>
    </row>
    <row r="20" spans="1:8" ht="12.75">
      <c r="A20" s="49"/>
      <c r="B20" s="37"/>
      <c r="C20" s="50"/>
      <c r="D20" s="2"/>
      <c r="E20" s="51"/>
      <c r="F20" s="53"/>
      <c r="G20" s="3"/>
      <c r="H20" s="3"/>
    </row>
    <row r="21" spans="1:8" ht="12.75">
      <c r="A21" s="68">
        <v>2018</v>
      </c>
      <c r="B21" s="37">
        <f>B18-A19</f>
        <v>477000</v>
      </c>
      <c r="C21" s="38" t="s">
        <v>133</v>
      </c>
      <c r="D21" s="2" t="s">
        <v>153</v>
      </c>
      <c r="E21" s="39">
        <v>365</v>
      </c>
      <c r="F21" s="55"/>
      <c r="G21" s="40">
        <f>B21*F4%/365*E21</f>
        <v>5724</v>
      </c>
      <c r="H21" s="23"/>
    </row>
    <row r="22" spans="1:8" ht="12.75">
      <c r="A22" s="45">
        <v>14000</v>
      </c>
      <c r="B22" s="37"/>
      <c r="C22" s="38"/>
      <c r="D22" s="38"/>
      <c r="E22" s="56"/>
      <c r="F22" s="55"/>
      <c r="G22" s="40"/>
      <c r="H22" s="23"/>
    </row>
    <row r="23" spans="2:8" ht="12.75">
      <c r="B23" s="34"/>
      <c r="G23" s="3"/>
      <c r="H23" s="3"/>
    </row>
    <row r="24" spans="1:8" ht="12.75">
      <c r="A24" s="60">
        <v>2019</v>
      </c>
      <c r="B24" s="37">
        <f>B21-A22</f>
        <v>463000</v>
      </c>
      <c r="C24" s="2" t="s">
        <v>134</v>
      </c>
      <c r="D24" s="2" t="s">
        <v>154</v>
      </c>
      <c r="E24" s="31">
        <v>365</v>
      </c>
      <c r="F24" s="14"/>
      <c r="G24" s="3">
        <f>B24*F4%/365*E24</f>
        <v>5556</v>
      </c>
      <c r="H24" s="14"/>
    </row>
    <row r="25" spans="1:8" ht="12.75">
      <c r="A25" s="45">
        <v>10000</v>
      </c>
      <c r="B25" s="37"/>
      <c r="D25" s="38"/>
      <c r="E25" s="51"/>
      <c r="F25" s="14"/>
      <c r="G25" s="3"/>
      <c r="H25" s="14"/>
    </row>
    <row r="26" ht="12.75">
      <c r="B26" s="34"/>
    </row>
    <row r="27" spans="1:7" ht="12.75">
      <c r="A27" s="60" t="s">
        <v>147</v>
      </c>
      <c r="B27" s="37">
        <f>B24-A25</f>
        <v>453000</v>
      </c>
      <c r="C27" s="2" t="s">
        <v>135</v>
      </c>
      <c r="D27" s="2" t="s">
        <v>155</v>
      </c>
      <c r="E27" s="31">
        <v>366</v>
      </c>
      <c r="G27" s="3">
        <f>B27*F4%/365*E27</f>
        <v>5450.893150684932</v>
      </c>
    </row>
    <row r="28" spans="1:7" ht="12.75">
      <c r="A28" s="45">
        <v>10000</v>
      </c>
      <c r="B28" s="37"/>
      <c r="D28" s="38"/>
      <c r="E28" s="51"/>
      <c r="G28" s="3"/>
    </row>
    <row r="29" spans="1:8" ht="12.75">
      <c r="A29" s="33"/>
      <c r="B29" s="34"/>
      <c r="D29" s="7"/>
      <c r="E29" s="2"/>
      <c r="G29" s="3"/>
      <c r="H29" s="3"/>
    </row>
    <row r="30" spans="1:8" ht="12.75">
      <c r="A30" s="60">
        <v>2021</v>
      </c>
      <c r="B30" s="37">
        <f>B27-A28</f>
        <v>443000</v>
      </c>
      <c r="C30" s="2" t="s">
        <v>136</v>
      </c>
      <c r="D30" s="2" t="s">
        <v>156</v>
      </c>
      <c r="E30" s="31">
        <v>365</v>
      </c>
      <c r="G30" s="3">
        <f>B30*F4%/365*E30</f>
        <v>5316</v>
      </c>
      <c r="H30" s="3"/>
    </row>
    <row r="31" spans="1:8" ht="12.75">
      <c r="A31" s="45">
        <v>14000</v>
      </c>
      <c r="B31" s="37"/>
      <c r="D31" s="38"/>
      <c r="E31" s="51"/>
      <c r="G31" s="3"/>
      <c r="H31" s="3"/>
    </row>
    <row r="32" ht="12.75">
      <c r="B32" s="35"/>
    </row>
    <row r="33" spans="1:7" ht="12.75">
      <c r="A33" s="68">
        <v>2022</v>
      </c>
      <c r="B33" s="37">
        <f>B30-A31</f>
        <v>429000</v>
      </c>
      <c r="C33" s="38" t="s">
        <v>137</v>
      </c>
      <c r="D33" s="2" t="s">
        <v>157</v>
      </c>
      <c r="E33" s="39">
        <v>365</v>
      </c>
      <c r="F33" s="40"/>
      <c r="G33" s="40">
        <f>B33*F4%/365*E33</f>
        <v>5148</v>
      </c>
    </row>
    <row r="34" spans="1:7" ht="12.75">
      <c r="A34" s="45">
        <v>14000</v>
      </c>
      <c r="B34" s="37"/>
      <c r="C34" s="38"/>
      <c r="D34" s="38"/>
      <c r="E34" s="56"/>
      <c r="F34" s="40"/>
      <c r="G34" s="40"/>
    </row>
    <row r="35" spans="1:7" ht="12.75">
      <c r="A35" s="49"/>
      <c r="B35" s="37"/>
      <c r="C35" s="50"/>
      <c r="D35" s="50"/>
      <c r="E35" s="51"/>
      <c r="G35" s="3"/>
    </row>
    <row r="36" spans="1:7" ht="12.75">
      <c r="A36" s="60">
        <v>2023</v>
      </c>
      <c r="B36" s="37">
        <f>B33-A34</f>
        <v>415000</v>
      </c>
      <c r="C36" s="2" t="s">
        <v>138</v>
      </c>
      <c r="D36" s="2" t="s">
        <v>158</v>
      </c>
      <c r="E36" s="31">
        <v>365</v>
      </c>
      <c r="G36" s="3">
        <f>B36*F4%/365*E36</f>
        <v>4980</v>
      </c>
    </row>
    <row r="37" spans="1:7" ht="12.75">
      <c r="A37" s="45">
        <v>14000</v>
      </c>
      <c r="B37" s="37"/>
      <c r="D37" s="38"/>
      <c r="E37" s="51"/>
      <c r="G37" s="3"/>
    </row>
    <row r="38" spans="2:8" ht="12.75">
      <c r="B38" s="35"/>
      <c r="H38" s="3"/>
    </row>
    <row r="39" spans="1:8" ht="12.75">
      <c r="A39" s="60" t="s">
        <v>143</v>
      </c>
      <c r="B39" s="37">
        <f>B36-A37</f>
        <v>401000</v>
      </c>
      <c r="C39" s="2" t="s">
        <v>139</v>
      </c>
      <c r="D39" s="2" t="s">
        <v>159</v>
      </c>
      <c r="E39" s="31">
        <v>366</v>
      </c>
      <c r="G39" s="3">
        <f>B39*F4%/365*E39</f>
        <v>4825.183561643836</v>
      </c>
      <c r="H39" s="3"/>
    </row>
    <row r="40" spans="1:8" ht="12.75">
      <c r="A40" s="45">
        <v>5790</v>
      </c>
      <c r="B40" s="37"/>
      <c r="D40" s="38"/>
      <c r="E40" s="51"/>
      <c r="G40" s="3"/>
      <c r="H40" s="3"/>
    </row>
    <row r="41" spans="1:8" ht="12.75">
      <c r="A41" s="33"/>
      <c r="B41" s="35"/>
      <c r="D41" s="7"/>
      <c r="E41" s="2"/>
      <c r="G41" s="3"/>
      <c r="H41" s="6"/>
    </row>
    <row r="42" spans="1:7" ht="12.75">
      <c r="A42" s="60">
        <v>2025</v>
      </c>
      <c r="B42" s="37">
        <f>B39-A40</f>
        <v>395210</v>
      </c>
      <c r="C42" s="2" t="s">
        <v>144</v>
      </c>
      <c r="D42" s="2" t="s">
        <v>160</v>
      </c>
      <c r="E42" s="31">
        <v>365</v>
      </c>
      <c r="G42" s="3">
        <f>B42*F4%/365*E42</f>
        <v>4742.52</v>
      </c>
    </row>
    <row r="43" spans="1:7" ht="12.75">
      <c r="A43" s="45">
        <v>14000</v>
      </c>
      <c r="B43" s="37"/>
      <c r="D43" s="38"/>
      <c r="E43" s="51"/>
      <c r="G43" s="3"/>
    </row>
    <row r="44" spans="2:8" ht="12.75">
      <c r="B44" s="35"/>
      <c r="H44" s="3"/>
    </row>
    <row r="45" spans="1:8" ht="12.75">
      <c r="A45" s="68">
        <v>2026</v>
      </c>
      <c r="B45" s="37">
        <f>B42-A43</f>
        <v>381210</v>
      </c>
      <c r="C45" s="38" t="s">
        <v>140</v>
      </c>
      <c r="D45" s="2" t="s">
        <v>161</v>
      </c>
      <c r="E45" s="39">
        <v>365</v>
      </c>
      <c r="F45" s="40"/>
      <c r="G45" s="40">
        <f>B45*F4%/365*E45</f>
        <v>4574.52</v>
      </c>
      <c r="H45" s="3"/>
    </row>
    <row r="46" spans="1:8" ht="12.75">
      <c r="A46" s="45">
        <v>17626</v>
      </c>
      <c r="B46" s="37"/>
      <c r="C46" s="38"/>
      <c r="D46" s="38"/>
      <c r="E46" s="51"/>
      <c r="F46" s="40"/>
      <c r="G46" s="40"/>
      <c r="H46" s="3"/>
    </row>
    <row r="47" ht="12.75">
      <c r="B47" s="35"/>
    </row>
    <row r="48" spans="1:7" ht="12.75">
      <c r="A48" s="60">
        <v>2027</v>
      </c>
      <c r="B48" s="37">
        <f>B45-A46</f>
        <v>363584</v>
      </c>
      <c r="C48" s="2" t="s">
        <v>148</v>
      </c>
      <c r="D48" s="2" t="s">
        <v>162</v>
      </c>
      <c r="E48" s="31">
        <v>365</v>
      </c>
      <c r="G48" s="3">
        <f>B48*F4%/365*E48</f>
        <v>4363.008</v>
      </c>
    </row>
    <row r="49" spans="1:7" ht="12.75">
      <c r="A49" s="45">
        <f>132480-42000</f>
        <v>90480</v>
      </c>
      <c r="B49" s="37"/>
      <c r="D49" s="38"/>
      <c r="E49" s="51"/>
      <c r="G49" s="3"/>
    </row>
    <row r="50" ht="12.75">
      <c r="B50" s="35"/>
    </row>
    <row r="51" spans="1:7" ht="12.75">
      <c r="A51" s="60" t="s">
        <v>146</v>
      </c>
      <c r="B51" s="37">
        <f>B48-A49</f>
        <v>273104</v>
      </c>
      <c r="C51" s="2" t="s">
        <v>149</v>
      </c>
      <c r="D51" s="2" t="s">
        <v>163</v>
      </c>
      <c r="E51" s="31">
        <v>366</v>
      </c>
      <c r="G51" s="3">
        <f>B51*F4%/365*E51</f>
        <v>3286.2267616438357</v>
      </c>
    </row>
    <row r="52" spans="1:7" ht="12.75">
      <c r="A52" s="45">
        <f>132480-42000</f>
        <v>90480</v>
      </c>
      <c r="B52" s="37"/>
      <c r="D52" s="2"/>
      <c r="E52" s="51"/>
      <c r="G52" s="3"/>
    </row>
    <row r="53" spans="1:7" ht="12.75">
      <c r="A53" s="16"/>
      <c r="B53" s="37"/>
      <c r="C53" s="50"/>
      <c r="D53" s="2"/>
      <c r="E53" s="51"/>
      <c r="G53" s="3"/>
    </row>
    <row r="54" spans="1:7" ht="12.75">
      <c r="A54" s="60">
        <v>2029</v>
      </c>
      <c r="B54" s="37">
        <f>B51-A52</f>
        <v>182624</v>
      </c>
      <c r="C54" s="2" t="s">
        <v>150</v>
      </c>
      <c r="D54" s="2" t="s">
        <v>164</v>
      </c>
      <c r="E54" s="31">
        <v>365</v>
      </c>
      <c r="G54" s="3">
        <f>B54*F4%/365*E54</f>
        <v>2191.488</v>
      </c>
    </row>
    <row r="55" spans="1:7" ht="12.75">
      <c r="A55" s="45">
        <f>132480-42000</f>
        <v>90480</v>
      </c>
      <c r="B55" s="37"/>
      <c r="D55" s="2"/>
      <c r="E55" s="51"/>
      <c r="G55" s="3"/>
    </row>
    <row r="56" spans="1:7" ht="12.75">
      <c r="A56" s="16"/>
      <c r="B56" s="37"/>
      <c r="C56" s="50"/>
      <c r="D56" s="2"/>
      <c r="E56" s="51"/>
      <c r="G56" s="3"/>
    </row>
    <row r="57" spans="1:7" ht="12.75">
      <c r="A57" s="60">
        <v>2030</v>
      </c>
      <c r="B57" s="37">
        <f>B54-A55</f>
        <v>92144</v>
      </c>
      <c r="C57" s="2" t="s">
        <v>151</v>
      </c>
      <c r="D57" s="2" t="s">
        <v>165</v>
      </c>
      <c r="E57" s="31">
        <v>365</v>
      </c>
      <c r="G57" s="3">
        <f>B57*F4%/365*E57</f>
        <v>1105.728</v>
      </c>
    </row>
    <row r="58" spans="1:7" ht="12.75">
      <c r="A58" s="45">
        <f>132480-42000+1664</f>
        <v>92144</v>
      </c>
      <c r="B58" s="37"/>
      <c r="D58" s="2"/>
      <c r="E58" s="51"/>
      <c r="G58" s="3"/>
    </row>
    <row r="59" spans="2:4" ht="12.75">
      <c r="B59" s="37"/>
      <c r="D59" s="2"/>
    </row>
    <row r="60" spans="1:8" ht="24" customHeight="1">
      <c r="A60" s="75" t="s">
        <v>121</v>
      </c>
      <c r="B60" s="75"/>
      <c r="C60" s="42"/>
      <c r="D60" s="41"/>
      <c r="E60" s="46">
        <f>SUM(E4:E45)</f>
        <v>4778</v>
      </c>
      <c r="F60" s="43"/>
      <c r="G60" s="44">
        <f>SUM(G4:G57)</f>
        <v>81569.0578849315</v>
      </c>
      <c r="H60" s="44"/>
    </row>
    <row r="61" spans="1:8" ht="12.75">
      <c r="A61" s="62"/>
      <c r="B61" s="63" t="s">
        <v>166</v>
      </c>
      <c r="C61" s="64" t="s">
        <v>167</v>
      </c>
      <c r="D61" s="71">
        <v>2.59</v>
      </c>
      <c r="E61" s="65"/>
      <c r="F61" s="66"/>
      <c r="G61" s="67"/>
      <c r="H61" s="67"/>
    </row>
    <row r="62" spans="1:8" ht="12.75">
      <c r="A62" s="62"/>
      <c r="B62" s="36" t="s">
        <v>141</v>
      </c>
      <c r="C62"/>
      <c r="D62" s="63"/>
      <c r="E62" s="65"/>
      <c r="F62" s="66"/>
      <c r="G62" s="67"/>
      <c r="H62" s="67"/>
    </row>
    <row r="63" spans="1:8" ht="12.75">
      <c r="A63" s="62"/>
      <c r="B63" s="36" t="s">
        <v>142</v>
      </c>
      <c r="C63"/>
      <c r="D63" s="63"/>
      <c r="E63" s="65"/>
      <c r="F63" s="66"/>
      <c r="G63" s="67"/>
      <c r="H63" s="67"/>
    </row>
  </sheetData>
  <sheetProtection/>
  <mergeCells count="2">
    <mergeCell ref="C2:D2"/>
    <mergeCell ref="A60:B60"/>
  </mergeCells>
  <printOptions horizontalCentered="1" verticalCentered="1"/>
  <pageMargins left="0.11811023622047245" right="0" top="0" bottom="0" header="0.31496062992125984" footer="0.31496062992125984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2013-12-09T10:26:16Z</cp:lastPrinted>
  <dcterms:created xsi:type="dcterms:W3CDTF">1997-02-26T13:46:56Z</dcterms:created>
  <dcterms:modified xsi:type="dcterms:W3CDTF">2013-12-09T10:35:05Z</dcterms:modified>
  <cp:category/>
  <cp:version/>
  <cp:contentType/>
  <cp:contentStatus/>
</cp:coreProperties>
</file>